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Jowita\Desktop\UM dokumenty\Ciepłe Mieszkanie\Zarządzenie - regulamin, załączniki\Załączniki\"/>
    </mc:Choice>
  </mc:AlternateContent>
  <xr:revisionPtr revIDLastSave="0" documentId="13_ncr:1_{EBC76B63-EE51-4D35-8C8E-3EC5C5650E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przeliczeń'!$A$2:$L$35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4" l="1"/>
  <c r="J34" i="4"/>
  <c r="I34" i="4"/>
  <c r="H34" i="4"/>
  <c r="G34" i="4"/>
  <c r="F34" i="4"/>
  <c r="E34" i="4"/>
  <c r="D34" i="4"/>
  <c r="L25" i="1"/>
  <c r="J25" i="1"/>
  <c r="K25" i="1"/>
  <c r="C28" i="4" l="1"/>
  <c r="G7" i="4" l="1"/>
  <c r="G8" i="4"/>
  <c r="G9" i="4"/>
  <c r="G10" i="4"/>
  <c r="I26" i="1" l="1"/>
  <c r="H38" i="1" l="1"/>
  <c r="K14" i="4" l="1"/>
  <c r="H33" i="1" l="1"/>
  <c r="L33" i="4" l="1"/>
  <c r="I33" i="4"/>
  <c r="H33" i="4"/>
  <c r="G33" i="4"/>
  <c r="F33" i="4"/>
  <c r="E33" i="4"/>
  <c r="D33" i="4"/>
  <c r="H32" i="4"/>
  <c r="G32" i="4"/>
  <c r="F32" i="4"/>
  <c r="E32" i="4"/>
  <c r="D32" i="4"/>
  <c r="L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D30" i="4"/>
  <c r="L29" i="4"/>
  <c r="K29" i="4"/>
  <c r="I29" i="4"/>
  <c r="H29" i="4"/>
  <c r="G29" i="4"/>
  <c r="F29" i="4"/>
  <c r="E29" i="4"/>
  <c r="D29" i="4"/>
  <c r="L35" i="4"/>
  <c r="K35" i="4"/>
  <c r="J35" i="4"/>
  <c r="I35" i="4"/>
  <c r="H35" i="4"/>
  <c r="F35" i="4"/>
  <c r="E35" i="4"/>
  <c r="D35" i="4"/>
  <c r="I28" i="4"/>
  <c r="H28" i="4"/>
  <c r="G28" i="4"/>
  <c r="F28" i="4"/>
  <c r="D28" i="4"/>
  <c r="E28" i="4"/>
  <c r="K18" i="4"/>
  <c r="K33" i="4" s="1"/>
  <c r="J18" i="4"/>
  <c r="J33" i="4" s="1"/>
  <c r="G16" i="4"/>
  <c r="G35" i="4" s="1"/>
  <c r="K15" i="4"/>
  <c r="K34" i="4" s="1"/>
  <c r="K13" i="4"/>
  <c r="K32" i="4" s="1"/>
  <c r="J13" i="4"/>
  <c r="J32" i="4" s="1"/>
  <c r="I13" i="4"/>
  <c r="L13" i="4" s="1"/>
  <c r="L32" i="4" s="1"/>
  <c r="K12" i="4"/>
  <c r="J12" i="4"/>
  <c r="K11" i="4"/>
  <c r="K31" i="4" s="1"/>
  <c r="J11" i="4"/>
  <c r="J31" i="4" s="1"/>
  <c r="J6" i="4"/>
  <c r="J29" i="4" s="1"/>
  <c r="L28" i="4"/>
  <c r="K5" i="4"/>
  <c r="J5" i="4"/>
  <c r="J28" i="4" s="1"/>
  <c r="G27" i="1" l="1"/>
  <c r="E27" i="1"/>
  <c r="G30" i="1"/>
  <c r="E30" i="1"/>
  <c r="I32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<sst xmlns="http://schemas.openxmlformats.org/spreadsheetml/2006/main" count="236" uniqueCount="157">
  <si>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</si>
  <si>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</si>
  <si>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</si>
  <si>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</si>
  <si>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</si>
  <si>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</si>
  <si>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</si>
  <si>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</si>
  <si>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</si>
  <si>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</si>
  <si>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</si>
  <si>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</si>
  <si>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</si>
  <si>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</si>
  <si>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</si>
  <si>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</si>
  <si>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</si>
  <si>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</si>
  <si>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</si>
  <si>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</si>
  <si>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</si>
  <si>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</si>
  <si>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</si>
  <si>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</si>
  <si>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</si>
  <si>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</si>
  <si>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</si>
  <si>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</si>
  <si>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</si>
  <si>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</si>
  <si>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</si>
  <si>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</si>
  <si>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</si>
  <si>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</si>
  <si>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</si>
  <si>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</si>
  <si>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</si>
  <si>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</si>
  <si>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</si>
  <si>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</si>
  <si>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</si>
  <si>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</si>
  <si>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</si>
  <si>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</si>
  <si>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</si>
  <si>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</si>
  <si>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</si>
  <si>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</si>
  <si>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</si>
  <si>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</si>
  <si>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</si>
  <si>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</si>
  <si>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</si>
  <si>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</si>
  <si>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</si>
  <si>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</si>
  <si>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</si>
  <si>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</si>
  <si>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</si>
  <si>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</si>
  <si>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</si>
  <si>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</si>
  <si>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</si>
  <si>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</si>
  <si>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</si>
  <si>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</si>
  <si>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</si>
  <si>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</si>
  <si>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</si>
  <si>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</si>
  <si>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</si>
  <si>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</si>
  <si>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</si>
  <si>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</si>
  <si>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</si>
  <si>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</si>
  <si>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</si>
  <si>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</si>
  <si>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</si>
  <si>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</si>
  <si>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</si>
  <si>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</si>
  <si>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</si>
  <si>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</si>
  <si>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</si>
  <si>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</si>
  <si>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</si>
  <si>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</si>
  <si>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</si>
  <si>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</si>
  <si>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</si>
  <si>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</si>
  <si>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</si>
  <si>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</si>
  <si>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</si>
  <si>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</si>
  <si>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</si>
  <si>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</si>
  <si>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</si>
  <si>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</si>
  <si>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</si>
  <si>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</si>
  <si>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</si>
  <si>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</si>
  <si>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</si>
  <si>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</si>
  <si>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</si>
  <si>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</si>
  <si>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</si>
  <si>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</si>
  <si>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</si>
  <si>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</si>
  <si>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</si>
  <si>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</si>
  <si>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</si>
  <si>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</si>
  <si>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</si>
  <si>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</si>
  <si>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</si>
  <si>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</si>
  <si>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</si>
  <si>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</si>
  <si>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</si>
  <si>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</si>
  <si>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</si>
  <si>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</si>
  <si>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</si>
  <si>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</si>
  <si>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</si>
  <si>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</si>
  <si>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</si>
  <si>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</si>
  <si>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</si>
  <si>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</si>
  <si>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</si>
  <si>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</si>
  <si>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</si>
  <si>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</si>
  <si>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</si>
  <si>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</si>
  <si>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</si>
  <si>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</si>
  <si>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</si>
  <si>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</si>
  <si>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</si>
  <si>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</si>
  <si>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</si>
  <si>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</si>
  <si>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</si>
  <si>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</si>
  <si>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</si>
  <si>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</t>
    </r>
  </si>
  <si>
    <t>W sekcji należy podać dane dot. budynku</t>
  </si>
  <si>
    <t>Wymiana żródła ciepła na żródło zgodne z Programem Ciepłe Mieszkanie:</t>
  </si>
  <si>
    <r>
      <rPr>
        <b/>
        <i/>
        <sz val="11"/>
        <rFont val="Calibri"/>
        <family val="2"/>
        <charset val="238"/>
        <scheme val="minor"/>
      </rPr>
      <t>Załącznik nr 4 do do Regulaminu udzielania dofinansowania w ramach II naboru Programu Priorytetowego „Ciepłe Mieszkanie” na terenie Gminy Miasto Chełmno</t>
    </r>
    <r>
      <rPr>
        <b/>
        <sz val="16"/>
        <rFont val="Calibri"/>
        <family val="2"/>
        <charset val="238"/>
        <scheme val="minor"/>
      </rPr>
      <t xml:space="preserve">
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</si>
  <si>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r>
      <rPr>
        <b/>
        <i/>
        <sz val="14"/>
        <rFont val="Calibri"/>
        <family val="2"/>
        <charset val="238"/>
        <scheme val="minor"/>
      </rPr>
      <t xml:space="preserve">Załącznik nr 4 do do Regulaminu udzielania dofinansowania w ramach II naboru Programu Priorytetowego „Ciepłe Mieszkanie” na terenie Gminy Miasto Chełmno
</t>
    </r>
    <r>
      <rPr>
        <b/>
        <sz val="18"/>
        <rFont val="Calibri"/>
        <family val="2"/>
        <charset val="238"/>
        <scheme val="minor"/>
      </rPr>
      <t xml:space="preserve">
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budynku, którego dotyczy, lub przez inny podmiot wskazany w umowie dotacji.</t>
    </r>
  </si>
  <si>
    <t>Załącznik nr 4 do do Regulaminu udzielania dofinansowania w ramach II naboru Programu Priorytetowego „Ciepłe Mieszkanie” na terenie Gminy Miasto Chełmno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</si>
</sst>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  <font>
      <b/>
      <i/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5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20" fillId="17" borderId="7" xfId="0" applyFont="1" applyFill="1" applyBorder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zoomScale="90" zoomScaleNormal="90" workbookViewId="0">
      <selection sqref="A1:R1"/>
    </sheetView>
  </sheetViews>
  <sheetFormatPr defaultColWidth="9" defaultRowHeight="14.4" x14ac:dyDescent="0.3"/>
  <cols>
    <col min="1" max="1" width="3.77734375" style="185" customWidth="1"/>
    <col min="2" max="18" width="10.33203125" style="185" customWidth="1"/>
    <col min="19" max="16384" width="9" style="185"/>
  </cols>
  <sheetData>
    <row r="1" spans="1:20" ht="85.2" customHeight="1" x14ac:dyDescent="0.3">
      <c r="A1" s="249" t="s">
        <v>154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1"/>
    </row>
    <row r="2" spans="1:20" ht="18.3" customHeight="1" x14ac:dyDescent="0.3">
      <c r="A2" s="56" t="s">
        <v>62</v>
      </c>
      <c r="B2" s="252" t="s">
        <v>145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/>
    </row>
    <row r="3" spans="1:20" ht="14.25" customHeight="1" x14ac:dyDescent="0.3">
      <c r="A3" s="56" t="s">
        <v>65</v>
      </c>
      <c r="B3" s="239" t="s">
        <v>103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3">
      <c r="A4" s="57" t="s">
        <v>66</v>
      </c>
      <c r="B4" s="243" t="s">
        <v>151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3">
      <c r="A5" s="56" t="s">
        <v>110</v>
      </c>
      <c r="B5" s="222" t="s">
        <v>152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3">
      <c r="A6" s="57" t="s">
        <v>67</v>
      </c>
      <c r="B6" s="237" t="s">
        <v>127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8"/>
    </row>
    <row r="7" spans="1:20" ht="14.25" customHeight="1" x14ac:dyDescent="0.3">
      <c r="A7" s="56" t="s">
        <v>147</v>
      </c>
      <c r="B7" s="231" t="s">
        <v>81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3">
      <c r="A8" s="57" t="s">
        <v>68</v>
      </c>
      <c r="B8" s="234" t="s">
        <v>82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6"/>
    </row>
    <row r="9" spans="1:20" ht="58.5" customHeight="1" x14ac:dyDescent="0.3">
      <c r="A9" s="56" t="s">
        <v>111</v>
      </c>
      <c r="B9" s="237" t="s">
        <v>142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8"/>
      <c r="T9" s="210"/>
    </row>
    <row r="10" spans="1:20" ht="31.95" customHeight="1" x14ac:dyDescent="0.3">
      <c r="A10" s="56" t="s">
        <v>112</v>
      </c>
      <c r="B10" s="222" t="s">
        <v>143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" customHeight="1" x14ac:dyDescent="0.3">
      <c r="A11" s="56" t="s">
        <v>146</v>
      </c>
      <c r="B11" s="239" t="s">
        <v>108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3">
      <c r="A12" s="57" t="s">
        <v>69</v>
      </c>
      <c r="B12" s="243" t="s">
        <v>83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3">
      <c r="A13" s="56" t="s">
        <v>113</v>
      </c>
      <c r="B13" s="246" t="s">
        <v>102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8"/>
    </row>
    <row r="14" spans="1:20" ht="14.25" customHeight="1" x14ac:dyDescent="0.3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3">
      <c r="A15" s="57" t="s">
        <v>70</v>
      </c>
      <c r="B15" s="241" t="s">
        <v>85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2"/>
    </row>
    <row r="16" spans="1:20" ht="14.25" customHeight="1" x14ac:dyDescent="0.3">
      <c r="A16" s="57" t="s">
        <v>71</v>
      </c>
      <c r="B16" s="239" t="s">
        <v>148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" customHeight="1" x14ac:dyDescent="0.3">
      <c r="A17" s="57" t="s">
        <v>72</v>
      </c>
      <c r="B17" s="222" t="s">
        <v>109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3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3">
      <c r="A19" s="221" t="s">
        <v>86</v>
      </c>
      <c r="B19" s="228" t="s">
        <v>121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3">
      <c r="A20" s="225" t="s">
        <v>150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zoomScale="70" zoomScaleNormal="70" zoomScaleSheetLayoutView="115" zoomScalePageLayoutView="55" workbookViewId="0">
      <selection activeCell="A2" sqref="A2:I2"/>
    </sheetView>
  </sheetViews>
  <sheetFormatPr defaultColWidth="9" defaultRowHeight="14.4" x14ac:dyDescent="0.3"/>
  <cols>
    <col min="1" max="1" width="5.77734375" style="220" customWidth="1"/>
    <col min="2" max="2" width="45.21875" style="220" customWidth="1"/>
    <col min="3" max="3" width="28.109375" style="220" customWidth="1"/>
    <col min="4" max="4" width="5.33203125" style="220" customWidth="1"/>
    <col min="5" max="5" width="18.33203125" style="220" customWidth="1"/>
    <col min="6" max="6" width="14.33203125" style="220" customWidth="1"/>
    <col min="7" max="7" width="24.44140625" style="220" customWidth="1"/>
    <col min="8" max="8" width="19.77734375" style="220" customWidth="1"/>
    <col min="9" max="9" width="22" style="220" customWidth="1"/>
    <col min="10" max="10" width="29.109375" style="220" customWidth="1"/>
    <col min="11" max="11" width="9" style="220"/>
    <col min="12" max="12" width="35.33203125" style="220" customWidth="1"/>
    <col min="13" max="13" width="15.6640625" style="220" customWidth="1"/>
    <col min="14" max="14" width="8.6640625" style="220" customWidth="1"/>
    <col min="15" max="15" width="15.6640625" style="220" customWidth="1"/>
    <col min="16" max="16" width="8.6640625" style="220" customWidth="1"/>
    <col min="17" max="31" width="12.6640625" style="220" customWidth="1"/>
    <col min="32" max="16384" width="9" style="220"/>
  </cols>
  <sheetData>
    <row r="1" spans="1:10" s="211" customFormat="1" ht="124.2" customHeight="1" thickBot="1" x14ac:dyDescent="0.35">
      <c r="A1" s="282" t="s">
        <v>155</v>
      </c>
      <c r="B1" s="283"/>
      <c r="C1" s="283"/>
      <c r="D1" s="283"/>
      <c r="E1" s="283"/>
      <c r="F1" s="283"/>
      <c r="G1" s="283"/>
      <c r="H1" s="284"/>
      <c r="I1" s="285"/>
    </row>
    <row r="2" spans="1:10" s="211" customFormat="1" ht="27.15" customHeight="1" x14ac:dyDescent="0.3">
      <c r="A2" s="301" t="s">
        <v>131</v>
      </c>
      <c r="B2" s="302"/>
      <c r="C2" s="302"/>
      <c r="D2" s="302"/>
      <c r="E2" s="302"/>
      <c r="F2" s="302"/>
      <c r="G2" s="302"/>
      <c r="H2" s="303"/>
      <c r="I2" s="304"/>
    </row>
    <row r="3" spans="1:10" s="211" customFormat="1" ht="15.6" x14ac:dyDescent="0.3">
      <c r="A3" s="51"/>
      <c r="B3" s="52"/>
      <c r="C3" s="28"/>
      <c r="D3" s="16"/>
      <c r="E3" s="1" t="s">
        <v>53</v>
      </c>
      <c r="F3" s="13"/>
      <c r="G3" s="1" t="s">
        <v>54</v>
      </c>
      <c r="H3" s="298"/>
      <c r="I3" s="300"/>
    </row>
    <row r="4" spans="1:10" s="211" customFormat="1" ht="15.6" x14ac:dyDescent="0.3">
      <c r="A4" s="184" t="s">
        <v>132</v>
      </c>
      <c r="B4" s="53"/>
      <c r="C4" s="29"/>
      <c r="D4" s="17"/>
      <c r="E4" s="1" t="s">
        <v>55</v>
      </c>
      <c r="F4" s="298"/>
      <c r="G4" s="299"/>
      <c r="H4" s="299"/>
      <c r="I4" s="300"/>
    </row>
    <row r="5" spans="1:10" s="211" customFormat="1" ht="15.6" x14ac:dyDescent="0.3">
      <c r="A5" s="54"/>
      <c r="B5" s="55"/>
      <c r="C5" s="30"/>
      <c r="D5" s="18"/>
      <c r="E5" s="1" t="s">
        <v>56</v>
      </c>
      <c r="F5" s="13"/>
      <c r="G5" s="1" t="s">
        <v>130</v>
      </c>
      <c r="H5" s="309"/>
      <c r="I5" s="310"/>
    </row>
    <row r="6" spans="1:10" s="211" customFormat="1" ht="29.85" customHeight="1" x14ac:dyDescent="0.3">
      <c r="A6" s="286" t="s">
        <v>107</v>
      </c>
      <c r="B6" s="287"/>
      <c r="C6" s="59"/>
      <c r="D6" s="61"/>
      <c r="E6" s="293"/>
      <c r="F6" s="293"/>
      <c r="G6" s="293"/>
      <c r="H6" s="311" t="s">
        <v>50</v>
      </c>
      <c r="I6" s="312"/>
    </row>
    <row r="7" spans="1:10" s="211" customFormat="1" ht="27.15" customHeight="1" x14ac:dyDescent="0.3">
      <c r="A7" s="305" t="s">
        <v>78</v>
      </c>
      <c r="B7" s="306"/>
      <c r="C7" s="306"/>
      <c r="D7" s="306"/>
      <c r="E7" s="306"/>
      <c r="F7" s="306"/>
      <c r="G7" s="306"/>
      <c r="H7" s="307"/>
      <c r="I7" s="308"/>
    </row>
    <row r="8" spans="1:10" s="211" customFormat="1" ht="61.95" customHeight="1" x14ac:dyDescent="0.3">
      <c r="A8" s="126"/>
      <c r="B8" s="175" t="s">
        <v>114</v>
      </c>
      <c r="C8" s="176"/>
      <c r="D8" s="176"/>
      <c r="E8" s="177"/>
      <c r="F8" s="177"/>
      <c r="G8" s="177"/>
      <c r="H8" s="178" t="s">
        <v>118</v>
      </c>
      <c r="I8" s="179" t="s">
        <v>119</v>
      </c>
    </row>
    <row r="9" spans="1:10" s="211" customFormat="1" ht="30.3" customHeight="1" x14ac:dyDescent="0.3">
      <c r="A9" s="127" t="s">
        <v>62</v>
      </c>
      <c r="B9" s="23" t="s">
        <v>63</v>
      </c>
      <c r="C9" s="24"/>
      <c r="D9" s="24"/>
      <c r="E9" s="22"/>
      <c r="F9" s="22"/>
      <c r="G9" s="22"/>
      <c r="H9" s="122" t="s">
        <v>115</v>
      </c>
      <c r="I9" s="123" t="s">
        <v>115</v>
      </c>
    </row>
    <row r="10" spans="1:10" s="211" customFormat="1" ht="30.3" customHeight="1" x14ac:dyDescent="0.3">
      <c r="A10" s="127" t="s">
        <v>65</v>
      </c>
      <c r="B10" s="23" t="s">
        <v>74</v>
      </c>
      <c r="C10" s="24"/>
      <c r="D10" s="24"/>
      <c r="E10" s="22"/>
      <c r="F10" s="22"/>
      <c r="G10" s="22"/>
      <c r="H10" s="122" t="s">
        <v>116</v>
      </c>
      <c r="I10" s="123" t="s">
        <v>117</v>
      </c>
    </row>
    <row r="11" spans="1:10" s="211" customFormat="1" ht="30.3" customHeight="1" x14ac:dyDescent="0.3">
      <c r="A11" s="127" t="s">
        <v>66</v>
      </c>
      <c r="B11" s="23" t="s">
        <v>123</v>
      </c>
      <c r="C11" s="24"/>
      <c r="D11" s="24"/>
      <c r="E11" s="22"/>
      <c r="F11" s="22"/>
      <c r="G11" s="22"/>
      <c r="H11" s="122" t="s">
        <v>124</v>
      </c>
      <c r="I11" s="123" t="s">
        <v>117</v>
      </c>
      <c r="J11" s="212"/>
    </row>
    <row r="12" spans="1:10" s="211" customFormat="1" ht="30.3" customHeight="1" x14ac:dyDescent="0.3">
      <c r="A12" s="127" t="s">
        <v>67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3" customHeight="1" x14ac:dyDescent="0.3">
      <c r="A13" s="127" t="s">
        <v>68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3" customHeight="1" x14ac:dyDescent="0.3">
      <c r="A14" s="127" t="s">
        <v>69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3">
      <c r="A15" s="127" t="s">
        <v>70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3" customHeight="1" x14ac:dyDescent="0.3">
      <c r="A16" s="127" t="s">
        <v>71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3" customHeight="1" x14ac:dyDescent="0.3">
      <c r="A17" s="127" t="s">
        <v>72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3" customHeight="1" x14ac:dyDescent="0.3">
      <c r="A18" s="127" t="s">
        <v>86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3" customHeight="1" x14ac:dyDescent="0.3">
      <c r="A19" s="294" t="s">
        <v>49</v>
      </c>
      <c r="B19" s="295"/>
      <c r="C19" s="295"/>
      <c r="D19" s="295"/>
      <c r="E19" s="295"/>
      <c r="F19" s="295"/>
      <c r="G19" s="295"/>
      <c r="H19" s="296"/>
      <c r="I19" s="297"/>
      <c r="J19" s="212"/>
    </row>
    <row r="20" spans="1:22" s="211" customFormat="1" ht="30.3" customHeight="1" x14ac:dyDescent="0.3">
      <c r="A20" s="2" t="s">
        <v>62</v>
      </c>
      <c r="B20" s="313" t="s">
        <v>79</v>
      </c>
      <c r="C20" s="287"/>
      <c r="D20" s="287"/>
      <c r="E20" s="287"/>
      <c r="F20" s="287"/>
      <c r="G20" s="314"/>
      <c r="H20" s="19"/>
      <c r="I20" s="3" t="s">
        <v>57</v>
      </c>
      <c r="J20" s="212"/>
    </row>
    <row r="21" spans="1:22" s="211" customFormat="1" ht="30.3" customHeight="1" x14ac:dyDescent="0.3">
      <c r="A21" s="2" t="s">
        <v>65</v>
      </c>
      <c r="B21" s="313" t="s">
        <v>80</v>
      </c>
      <c r="C21" s="287"/>
      <c r="D21" s="287"/>
      <c r="E21" s="287"/>
      <c r="F21" s="287"/>
      <c r="G21" s="314"/>
      <c r="H21" s="14"/>
      <c r="I21" s="3" t="s">
        <v>0</v>
      </c>
      <c r="J21" s="212"/>
    </row>
    <row r="22" spans="1:22" s="211" customFormat="1" ht="27.15" customHeight="1" x14ac:dyDescent="0.3">
      <c r="A22" s="288" t="s">
        <v>122</v>
      </c>
      <c r="B22" s="289"/>
      <c r="C22" s="289"/>
      <c r="D22" s="289"/>
      <c r="E22" s="290"/>
      <c r="F22" s="290"/>
      <c r="G22" s="290"/>
      <c r="H22" s="291"/>
      <c r="I22" s="292"/>
      <c r="J22" s="212"/>
    </row>
    <row r="23" spans="1:22" s="211" customFormat="1" ht="15.6" x14ac:dyDescent="0.3">
      <c r="A23" s="329"/>
      <c r="B23" s="336"/>
      <c r="C23" s="62"/>
      <c r="D23" s="15"/>
      <c r="E23" s="335" t="s">
        <v>7</v>
      </c>
      <c r="F23" s="335"/>
      <c r="G23" s="337" t="s">
        <v>8</v>
      </c>
      <c r="H23" s="338"/>
      <c r="I23" s="318" t="s">
        <v>99</v>
      </c>
      <c r="J23" s="212"/>
      <c r="U23" s="213"/>
      <c r="V23" s="213"/>
    </row>
    <row r="24" spans="1:22" s="211" customFormat="1" ht="30.3" customHeight="1" x14ac:dyDescent="0.3">
      <c r="A24" s="330"/>
      <c r="B24" s="336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9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05" customHeight="1" x14ac:dyDescent="0.3">
      <c r="A25" s="2" t="s">
        <v>62</v>
      </c>
      <c r="B25" s="25" t="s">
        <v>136</v>
      </c>
      <c r="C25" s="26"/>
      <c r="D25" s="31"/>
      <c r="E25" s="331"/>
      <c r="F25" s="332"/>
      <c r="G25" s="331"/>
      <c r="H25" s="333"/>
      <c r="I25" s="334"/>
      <c r="J25" s="214" t="b">
        <f>AND(G25='Dane do przeliczeń'!$C$17,E25='Dane do przeliczeń'!$C$5)</f>
        <v>0</v>
      </c>
      <c r="K25" s="216" t="b">
        <f>AND(E25&lt;&gt;'Dane do przeliczeń'!$C$5,G25&lt;&gt;'Dane do przeliczeń'!$C$17)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" customHeight="1" x14ac:dyDescent="0.3">
      <c r="A26" s="2" t="s">
        <v>65</v>
      </c>
      <c r="B26" s="315" t="s">
        <v>137</v>
      </c>
      <c r="C26" s="316"/>
      <c r="D26" s="317"/>
      <c r="E26" s="112"/>
      <c r="F26" s="20" t="s">
        <v>51</v>
      </c>
      <c r="G26" s="112"/>
      <c r="H26" s="21" t="s">
        <v>51</v>
      </c>
      <c r="I26" s="181" t="str">
        <f>IF(E26="","",IF(G26="","",ROUND((E26-G26)/E26,4)))</f>
        <v/>
      </c>
      <c r="J26" s="217"/>
    </row>
    <row r="27" spans="1:22" s="211" customFormat="1" ht="49.05" hidden="1" customHeight="1" x14ac:dyDescent="0.3">
      <c r="A27" s="199"/>
      <c r="B27" s="343" t="s">
        <v>134</v>
      </c>
      <c r="C27" s="344"/>
      <c r="D27" s="345"/>
      <c r="E27" s="200" t="str">
        <f>IF(E25="","Podaj główne źródło ciepła - powyżej",IF(OR(AND(E25&lt;&gt;'Dane do przeliczeń'!$C$5,G25&lt;&gt;'Dane do przeliczeń'!$C$17),(AND(E25='Dane do przeliczeń'!$C$5,G25='Dane do przeliczeń'!$C$17))),"Błąd - przedsięwzięcie niezgodne z PPCM",IF(E26="","Należy uzupełnić pole dla EK - powyżej",E26*(VLOOKUP(E25,'Dane do przeliczeń'!$C$28:$L$35,4,FALSE)))))</f>
        <v>Podaj główne źródło ciepła - powyżej</v>
      </c>
      <c r="F27" s="201" t="s">
        <v>135</v>
      </c>
      <c r="G27" s="200" t="str">
        <f>IF(G25="","Podaj główne źródło ciepła - powyżej",IF(OR(AND(E25&lt;&gt;'Dane do przeliczeń'!$C$5,G25&lt;&gt;'Dane do przeliczeń'!$C$17),(AND(E25='Dane do przeliczeń'!$C$5,G25='Dane do przeliczeń'!$C$17))),"Błąd - przedsięwzięcie niezgodne z PPCM",IF(G26="","Należy uzupełnić pole dla EK - powyżej",IF(G25='Dane do przeliczeń'!$C$17,G26*(VLOOKUP(E25,'Dane do przeliczeń'!$C$28:$L$35,4,FALSE)),IF(OR($G$25='Dane do przeliczeń'!$C$7,$G$25='Dane do przeliczeń'!$C$8,$G$25='Dane do przeliczeń'!$C$9,$G$25='Dane do przeliczeń'!$C$10),MAX(0,G26*(VLOOKUP(G25,'Dane do przeliczeń'!$C$5:$L$17,4,FALSE))-($H$21*750/$E$6)),G26*(VLOOKUP(G25,'Dane do przeliczeń'!$C$5:$L$17,4,FALSE)))))))</f>
        <v>Podaj główne źródło ciepła - powyżej</v>
      </c>
      <c r="H27" s="201" t="s">
        <v>135</v>
      </c>
      <c r="I27" s="202" t="str">
        <f>IF(OR(E25="",G25=""),"",IF(OR(E25="",G25=""),"",IF(OR(AND(E25&lt;&gt;'Dane do przeliczeń'!$C$5,G25&lt;&gt;'Dane do przeliczeń'!$C$17),(AND(E25='Dane do przeliczeń'!$C$5,G25='Dane do przeliczeń'!$C$17))),"Błąd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05" customHeight="1" x14ac:dyDescent="0.3">
      <c r="A28" s="2" t="s">
        <v>66</v>
      </c>
      <c r="B28" s="6" t="s">
        <v>97</v>
      </c>
      <c r="C28" s="7" t="s">
        <v>77</v>
      </c>
      <c r="D28" s="32"/>
      <c r="E28" s="113" t="str">
        <f>IF(D28="","",IF(D28="TAK","Należy TUTAJ wpisać wartość z audytu",IF(E25="","Podaj główne źródło ciepła - powyżej",IF(OR(AND(E25&lt;&gt;'Dane do przeliczeń'!$C$5,G25&lt;&gt;'Dane do przeliczeń'!$C$17),(AND(E25='Dane do przeliczeń'!$C$5,G25='Dane do przeliczeń'!$C$17))),"Błąd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przeliczeń'!$C$28:$L$35,9,FALSE))))))))))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przeliczeń'!$C$5,G25&lt;&gt;'Dane do przeliczeń'!$C$17),(AND(E25='Dane do przeliczeń'!$C$5,G25='Dane do przeliczeń'!$C$17))),"Błąd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przeliczeń'!$C$17,(VLOOKUP(E25,'Dane do przeliczeń'!$C$28:$L$35,9,FALSE)),(VLOOKUP(G25,'Dane do przeliczeń'!$C$5:$L$17,9,FALSE))))))))))))</f>
        <v/>
      </c>
      <c r="H28" s="21" t="s">
        <v>9</v>
      </c>
      <c r="I28" s="182" t="str">
        <f>IF(OR(E25="",G25=""),"",IF(OR(AND(E25&lt;&gt;'Dane do przeliczeń'!$C$5,G25&lt;&gt;'Dane do przeliczeń'!$C$17),(AND(E25='Dane do przeliczeń'!$C$5,G25='Dane do przeliczeń'!$C$17))),"Błąd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05" customHeight="1" x14ac:dyDescent="0.3">
      <c r="A29" s="2" t="s">
        <v>67</v>
      </c>
      <c r="B29" s="6" t="s">
        <v>98</v>
      </c>
      <c r="C29" s="7" t="s">
        <v>77</v>
      </c>
      <c r="D29" s="32"/>
      <c r="E29" s="113" t="str">
        <f>IF(D29="","",IF(D29="TAK","Należy TUTAJ wpisać wartość z audytu",IF(E25="","Podaj główne źródło ciepła - powyżej",IF(OR(AND(E25&lt;&gt;'Dane do przeliczeń'!$C$5,G25&lt;&gt;'Dane do przeliczeń'!$C$17),(AND(E25='Dane do przeliczeń'!$C$5,G25='Dane do przeliczeń'!$C$17))),"Błąd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przeliczeń'!$C$28:$L$35,10,FALSE))))))))))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przeliczeń'!$C$5,G25&lt;&gt;'Dane do przeliczeń'!$C$17),(AND(E25='Dane do przeliczeń'!$C$5,G25='Dane do przeliczeń'!$C$17))),"Błąd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przeliczeń'!$C$17,(VLOOKUP(E25,'Dane do przeliczeń'!$C$28:$L$35,10,FALSE)),(VLOOKUP(G25,'Dane do przeliczeń'!$C$5:$L$17,10,FALSE)))))))))))))</f>
        <v/>
      </c>
      <c r="H29" s="21" t="s">
        <v>9</v>
      </c>
      <c r="I29" s="182" t="str">
        <f>IF(OR(E25="",G25=""),"",IF(OR(AND(E25&lt;&gt;'Dane do przeliczeń'!$C$5,G25&lt;&gt;'Dane do przeliczeń'!$C$17),(AND(E25='Dane do przeliczeń'!$C$5,G25='Dane do przeliczeń'!$C$17))),"Błąd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05" customHeight="1" x14ac:dyDescent="0.3">
      <c r="A30" s="2" t="s">
        <v>68</v>
      </c>
      <c r="B30" s="10" t="s">
        <v>106</v>
      </c>
      <c r="C30" s="33" t="s">
        <v>77</v>
      </c>
      <c r="D30" s="34"/>
      <c r="E30" s="113" t="str">
        <f>IF(D30="","",IF(D30="TAK","Należy TUTAJ wpisać wartość z audytu",IF(E25="","Podaj główne źródło ciepła - powyżej",IF(OR(AND(E25&lt;&gt;'Dane do przeliczeń'!$C$5,G25&lt;&gt;'Dane do przeliczeń'!$C$17),(AND(E25='Dane do przeliczeń'!$C$5,G25='Dane do przeliczeń'!$C$17))),"Błąd - przedsięwzięcie niezgodne z PPCM",IF(E26="","Należy uzupełnić pole dla EK - powyżej",(E26*$E$6/1000*(VLOOKUP(E25,'Dane do przeliczeń'!$C$28:$L$35,8,FALSE))))))))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przeliczeń'!$C$5,G25&lt;&gt;'Dane do przeliczeń'!$C$17),(AND(E25='Dane do przeliczeń'!$C$5,G25='Dane do przeliczeń'!$C$17))),"Błąd - przedsięwzięcie niezgodne z PPCM",IF(G26="","Należy uzupełnić pole dla EK - powyżej",MAX(G26*$E$6/1000*(IF(G25='Dane do przeliczeń'!$C$17,(VLOOKUP(E25,'Dane do przeliczeń'!$C$28:$L$35,8,FALSE)),(VLOOKUP(G25,'Dane do przeliczeń'!$C$5:$L$17,8,FALSE))))-($H$21*750/10^3*'Dane do przeliczeń'!J16),0))))))</f>
        <v/>
      </c>
      <c r="H30" s="21" t="s">
        <v>10</v>
      </c>
      <c r="I30" s="182" t="str">
        <f>IF(OR(E25="",G25=""),"",IF(OR(AND(E25&lt;&gt;'Dane do przeliczeń'!$C$5,G25&lt;&gt;'Dane do przeliczeń'!$C$17),(AND(E25='Dane do przeliczeń'!$C$5,G25='Dane do przeliczeń'!$C$17))),"Błąd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15" customHeight="1" x14ac:dyDescent="0.3">
      <c r="A31" s="325" t="s">
        <v>138</v>
      </c>
      <c r="B31" s="326"/>
      <c r="C31" s="326"/>
      <c r="D31" s="326"/>
      <c r="E31" s="326"/>
      <c r="F31" s="326"/>
      <c r="G31" s="326"/>
      <c r="H31" s="327"/>
      <c r="I31" s="328"/>
      <c r="J31" s="214"/>
    </row>
    <row r="32" spans="1:22" s="211" customFormat="1" ht="29.25" customHeight="1" x14ac:dyDescent="0.3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200000000000003" customHeight="1" x14ac:dyDescent="0.3">
      <c r="A33" s="2" t="s">
        <v>62</v>
      </c>
      <c r="B33" s="60" t="s">
        <v>125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96</v>
      </c>
      <c r="J33" s="214"/>
    </row>
    <row r="34" spans="1:10" s="211" customFormat="1" ht="34.200000000000003" hidden="1" customHeight="1" x14ac:dyDescent="0.3">
      <c r="A34" s="199"/>
      <c r="B34" s="203" t="s">
        <v>126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96</v>
      </c>
      <c r="J34" s="214"/>
    </row>
    <row r="35" spans="1:10" s="211" customFormat="1" ht="34.200000000000003" customHeight="1" x14ac:dyDescent="0.3">
      <c r="A35" s="2" t="s">
        <v>65</v>
      </c>
      <c r="B35" s="60" t="s">
        <v>87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200000000000003" customHeight="1" x14ac:dyDescent="0.3">
      <c r="A36" s="2" t="s">
        <v>66</v>
      </c>
      <c r="B36" s="60" t="s">
        <v>88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200000000000003" customHeight="1" x14ac:dyDescent="0.3">
      <c r="A37" s="2" t="s">
        <v>67</v>
      </c>
      <c r="B37" s="60" t="s">
        <v>105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200000000000003" customHeight="1" thickBot="1" x14ac:dyDescent="0.35">
      <c r="A38" s="35" t="s">
        <v>68</v>
      </c>
      <c r="B38" s="124" t="s">
        <v>139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89</v>
      </c>
      <c r="J38" s="214"/>
    </row>
    <row r="39" spans="1:10" s="211" customFormat="1" ht="27.15" customHeight="1" x14ac:dyDescent="0.3">
      <c r="A39" s="322" t="s">
        <v>84</v>
      </c>
      <c r="B39" s="323"/>
      <c r="C39" s="323"/>
      <c r="D39" s="323"/>
      <c r="E39" s="323"/>
      <c r="F39" s="323"/>
      <c r="G39" s="323"/>
      <c r="H39" s="323"/>
      <c r="I39" s="324"/>
      <c r="J39" s="214"/>
    </row>
    <row r="40" spans="1:10" s="211" customFormat="1" ht="46.2" customHeight="1" x14ac:dyDescent="0.3">
      <c r="A40" s="58" t="s">
        <v>62</v>
      </c>
      <c r="B40" s="339" t="s">
        <v>133</v>
      </c>
      <c r="C40" s="339"/>
      <c r="D40" s="339"/>
      <c r="E40" s="339"/>
      <c r="F40" s="339"/>
      <c r="G40" s="339"/>
      <c r="H40" s="49"/>
      <c r="I40" s="50"/>
      <c r="J40" s="214"/>
    </row>
    <row r="41" spans="1:10" s="211" customFormat="1" ht="77.400000000000006" customHeight="1" x14ac:dyDescent="0.3">
      <c r="A41" s="125" t="s">
        <v>129</v>
      </c>
      <c r="B41" s="339" t="s">
        <v>128</v>
      </c>
      <c r="C41" s="339"/>
      <c r="D41" s="339"/>
      <c r="E41" s="339"/>
      <c r="F41" s="339"/>
      <c r="G41" s="339"/>
      <c r="H41" s="339"/>
      <c r="I41" s="340"/>
      <c r="J41" s="214"/>
    </row>
    <row r="42" spans="1:10" s="211" customFormat="1" ht="27.15" customHeight="1" x14ac:dyDescent="0.3">
      <c r="A42" s="11" t="s">
        <v>73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6" x14ac:dyDescent="0.3">
      <c r="A43" s="263" t="s">
        <v>1</v>
      </c>
      <c r="B43" s="264"/>
      <c r="C43" s="264"/>
      <c r="D43" s="265"/>
      <c r="E43" s="341" t="s">
        <v>52</v>
      </c>
      <c r="F43" s="264"/>
      <c r="G43" s="264"/>
      <c r="H43" s="264"/>
      <c r="I43" s="342"/>
      <c r="J43" s="212"/>
    </row>
    <row r="44" spans="1:10" s="211" customFormat="1" ht="30.3" customHeight="1" x14ac:dyDescent="0.3">
      <c r="A44" s="269"/>
      <c r="B44" s="255"/>
      <c r="C44" s="255"/>
      <c r="D44" s="270"/>
      <c r="E44" s="254"/>
      <c r="F44" s="255"/>
      <c r="G44" s="255"/>
      <c r="H44" s="255"/>
      <c r="I44" s="256"/>
      <c r="J44" s="212"/>
    </row>
    <row r="45" spans="1:10" s="211" customFormat="1" ht="30.3" customHeight="1" x14ac:dyDescent="0.3">
      <c r="A45" s="320"/>
      <c r="B45" s="258"/>
      <c r="C45" s="258"/>
      <c r="D45" s="321"/>
      <c r="E45" s="257"/>
      <c r="F45" s="258"/>
      <c r="G45" s="258"/>
      <c r="H45" s="258"/>
      <c r="I45" s="259"/>
      <c r="J45" s="212"/>
    </row>
    <row r="46" spans="1:10" s="211" customFormat="1" ht="30.3" customHeight="1" thickBot="1" x14ac:dyDescent="0.35">
      <c r="A46" s="266"/>
      <c r="B46" s="267"/>
      <c r="C46" s="267"/>
      <c r="D46" s="268"/>
      <c r="E46" s="280"/>
      <c r="F46" s="267"/>
      <c r="G46" s="267"/>
      <c r="H46" s="267"/>
      <c r="I46" s="281"/>
      <c r="J46" s="212"/>
    </row>
    <row r="47" spans="1:10" s="211" customFormat="1" x14ac:dyDescent="0.3">
      <c r="A47" s="260" t="s">
        <v>61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3">
      <c r="A48" s="277" t="s">
        <v>64</v>
      </c>
      <c r="B48" s="278"/>
      <c r="C48" s="278"/>
      <c r="D48" s="278"/>
      <c r="E48" s="278"/>
      <c r="F48" s="278"/>
      <c r="G48" s="278"/>
      <c r="H48" s="278"/>
      <c r="I48" s="279"/>
    </row>
    <row r="49" spans="1:9" s="211" customFormat="1" ht="30.6" customHeight="1" x14ac:dyDescent="0.3">
      <c r="A49" s="271" t="s">
        <v>141</v>
      </c>
      <c r="B49" s="272"/>
      <c r="C49" s="272"/>
      <c r="D49" s="272"/>
      <c r="E49" s="272"/>
      <c r="F49" s="272"/>
      <c r="G49" s="272"/>
      <c r="H49" s="272"/>
      <c r="I49" s="273"/>
    </row>
    <row r="50" spans="1:9" s="211" customFormat="1" ht="33.450000000000003" customHeight="1" thickBot="1" x14ac:dyDescent="0.35">
      <c r="A50" s="274" t="s">
        <v>140</v>
      </c>
      <c r="B50" s="275"/>
      <c r="C50" s="275"/>
      <c r="D50" s="275"/>
      <c r="E50" s="275"/>
      <c r="F50" s="275"/>
      <c r="G50" s="275"/>
      <c r="H50" s="275"/>
      <c r="I50" s="276"/>
    </row>
  </sheetData>
  <sheetProtection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przeliczeń'!$A$24:$A$25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przeliczeń'!$C$28:$C$35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przeliczeń'!$C$37:$C$48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9"/>
  <sheetViews>
    <sheetView view="pageBreakPreview" zoomScale="115" zoomScaleNormal="85" zoomScaleSheetLayoutView="115" workbookViewId="0">
      <selection activeCell="C2" sqref="C2:C4"/>
    </sheetView>
  </sheetViews>
  <sheetFormatPr defaultColWidth="9" defaultRowHeight="14.4" x14ac:dyDescent="0.3"/>
  <cols>
    <col min="1" max="1" width="18.109375" style="186" customWidth="1"/>
    <col min="2" max="2" width="4.77734375" style="186" customWidth="1"/>
    <col min="3" max="3" width="55.77734375" style="186" customWidth="1"/>
    <col min="4" max="4" width="17.33203125" style="186" customWidth="1"/>
    <col min="5" max="6" width="18.109375" style="186" customWidth="1"/>
    <col min="7" max="12" width="13.6640625" style="186" customWidth="1"/>
    <col min="13" max="16384" width="9" style="186"/>
  </cols>
  <sheetData>
    <row r="1" spans="1:12" ht="15" thickBot="1" x14ac:dyDescent="0.35">
      <c r="A1" s="374" t="s">
        <v>156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2" ht="45.75" customHeight="1" x14ac:dyDescent="0.3">
      <c r="A2" s="354" t="s">
        <v>59</v>
      </c>
      <c r="B2" s="355" t="s">
        <v>58</v>
      </c>
      <c r="C2" s="366" t="s">
        <v>90</v>
      </c>
      <c r="D2" s="369" t="s">
        <v>13</v>
      </c>
      <c r="E2" s="357" t="s">
        <v>32</v>
      </c>
      <c r="F2" s="357" t="s">
        <v>33</v>
      </c>
      <c r="G2" s="354" t="s">
        <v>14</v>
      </c>
      <c r="H2" s="355"/>
      <c r="I2" s="356"/>
      <c r="J2" s="354" t="s">
        <v>76</v>
      </c>
      <c r="K2" s="355"/>
      <c r="L2" s="356"/>
    </row>
    <row r="3" spans="1:12" x14ac:dyDescent="0.3">
      <c r="A3" s="362"/>
      <c r="B3" s="364"/>
      <c r="C3" s="367"/>
      <c r="D3" s="370"/>
      <c r="E3" s="358"/>
      <c r="F3" s="358"/>
      <c r="G3" s="63" t="s">
        <v>34</v>
      </c>
      <c r="H3" s="64" t="s">
        <v>35</v>
      </c>
      <c r="I3" s="65" t="s">
        <v>36</v>
      </c>
      <c r="J3" s="66" t="s">
        <v>37</v>
      </c>
      <c r="K3" s="67" t="s">
        <v>38</v>
      </c>
      <c r="L3" s="68" t="s">
        <v>39</v>
      </c>
    </row>
    <row r="4" spans="1:12" ht="15" thickBot="1" x14ac:dyDescent="0.35">
      <c r="A4" s="363"/>
      <c r="B4" s="365"/>
      <c r="C4" s="368"/>
      <c r="D4" s="370"/>
      <c r="E4" s="359"/>
      <c r="F4" s="359"/>
      <c r="G4" s="69" t="s">
        <v>15</v>
      </c>
      <c r="H4" s="70" t="s">
        <v>16</v>
      </c>
      <c r="I4" s="71" t="s">
        <v>16</v>
      </c>
      <c r="J4" s="72" t="s">
        <v>40</v>
      </c>
      <c r="K4" s="73" t="s">
        <v>41</v>
      </c>
      <c r="L4" s="74" t="s">
        <v>41</v>
      </c>
    </row>
    <row r="5" spans="1:12" ht="15" thickBot="1" x14ac:dyDescent="0.35">
      <c r="A5" s="75" t="s">
        <v>17</v>
      </c>
      <c r="B5" s="133">
        <v>0</v>
      </c>
      <c r="C5" s="134" t="s">
        <v>144</v>
      </c>
      <c r="D5" s="135" t="s">
        <v>18</v>
      </c>
      <c r="E5" s="136">
        <v>0.65</v>
      </c>
      <c r="F5" s="136">
        <v>1.1000000000000001</v>
      </c>
      <c r="G5" s="128">
        <v>94.73</v>
      </c>
      <c r="H5" s="137">
        <v>427</v>
      </c>
      <c r="I5" s="138">
        <v>0.28000000000000003</v>
      </c>
      <c r="J5" s="174">
        <f>G5*3.6</f>
        <v>341.02800000000002</v>
      </c>
      <c r="K5" s="193">
        <f>H5*3.6</f>
        <v>1537.2</v>
      </c>
      <c r="L5" s="194">
        <v>1.008</v>
      </c>
    </row>
    <row r="6" spans="1:12" ht="14.25" customHeight="1" x14ac:dyDescent="0.3">
      <c r="A6" s="360" t="s">
        <v>153</v>
      </c>
      <c r="B6" s="139">
        <v>1</v>
      </c>
      <c r="C6" s="140" t="s">
        <v>19</v>
      </c>
      <c r="D6" s="141" t="s">
        <v>20</v>
      </c>
      <c r="E6" s="142">
        <v>0.95</v>
      </c>
      <c r="F6" s="142">
        <v>1.1000000000000001</v>
      </c>
      <c r="G6" s="129">
        <v>93.54</v>
      </c>
      <c r="H6" s="143"/>
      <c r="I6" s="143"/>
      <c r="J6" s="173">
        <f>G6*3.6</f>
        <v>336.74400000000003</v>
      </c>
      <c r="K6" s="148"/>
      <c r="L6" s="149"/>
    </row>
    <row r="7" spans="1:12" ht="15" customHeight="1" x14ac:dyDescent="0.3">
      <c r="A7" s="360"/>
      <c r="B7" s="145">
        <v>2</v>
      </c>
      <c r="C7" s="146" t="s">
        <v>21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ht="16.350000000000001" customHeight="1" x14ac:dyDescent="0.3">
      <c r="A8" s="360"/>
      <c r="B8" s="145">
        <v>3</v>
      </c>
      <c r="C8" s="146" t="s">
        <v>22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3">
      <c r="A9" s="360"/>
      <c r="B9" s="145">
        <v>4</v>
      </c>
      <c r="C9" s="146" t="s">
        <v>23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3">
      <c r="A10" s="360"/>
      <c r="B10" s="145">
        <v>5</v>
      </c>
      <c r="C10" s="146" t="s">
        <v>24</v>
      </c>
      <c r="D10" s="147" t="s">
        <v>5</v>
      </c>
      <c r="E10" s="191">
        <v>3.5</v>
      </c>
      <c r="F10" s="191">
        <v>2.5</v>
      </c>
      <c r="G10" s="130">
        <f>J10/3.6</f>
        <v>196.66666666666666</v>
      </c>
      <c r="H10" s="143"/>
      <c r="I10" s="143"/>
      <c r="J10" s="144">
        <v>708</v>
      </c>
      <c r="K10" s="148"/>
      <c r="L10" s="149"/>
    </row>
    <row r="11" spans="1:12" x14ac:dyDescent="0.3">
      <c r="A11" s="360"/>
      <c r="B11" s="145">
        <v>6</v>
      </c>
      <c r="C11" s="146" t="s">
        <v>25</v>
      </c>
      <c r="D11" s="147" t="s">
        <v>26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ref="J11:K15" si="0">G11*3.6</f>
        <v>199.72799999999998</v>
      </c>
      <c r="K11" s="152">
        <f t="shared" si="0"/>
        <v>1.08</v>
      </c>
      <c r="L11" s="153"/>
    </row>
    <row r="12" spans="1:12" x14ac:dyDescent="0.3">
      <c r="A12" s="360"/>
      <c r="B12" s="145">
        <v>7</v>
      </c>
      <c r="C12" s="146" t="s">
        <v>27</v>
      </c>
      <c r="D12" s="147" t="s">
        <v>26</v>
      </c>
      <c r="E12" s="191">
        <v>0.95</v>
      </c>
      <c r="F12" s="191">
        <v>1.1000000000000001</v>
      </c>
      <c r="G12" s="131">
        <v>55.48</v>
      </c>
      <c r="H12" s="150">
        <v>0.3</v>
      </c>
      <c r="I12" s="151"/>
      <c r="J12" s="144">
        <f t="shared" si="0"/>
        <v>199.72799999999998</v>
      </c>
      <c r="K12" s="152">
        <f t="shared" si="0"/>
        <v>1.08</v>
      </c>
      <c r="L12" s="153"/>
    </row>
    <row r="13" spans="1:12" x14ac:dyDescent="0.3">
      <c r="A13" s="360"/>
      <c r="B13" s="145">
        <v>8</v>
      </c>
      <c r="C13" s="146" t="s">
        <v>28</v>
      </c>
      <c r="D13" s="147" t="s">
        <v>3</v>
      </c>
      <c r="E13" s="191">
        <v>0.95</v>
      </c>
      <c r="F13" s="191">
        <v>1.1000000000000001</v>
      </c>
      <c r="G13" s="131">
        <v>77.75</v>
      </c>
      <c r="H13" s="150">
        <v>2</v>
      </c>
      <c r="I13" s="154">
        <f>0.12/1000</f>
        <v>1.1999999999999999E-4</v>
      </c>
      <c r="J13" s="144">
        <f t="shared" si="0"/>
        <v>279.90000000000003</v>
      </c>
      <c r="K13" s="152">
        <f t="shared" si="0"/>
        <v>7.2</v>
      </c>
      <c r="L13" s="155">
        <f>I13*3.6</f>
        <v>4.3199999999999998E-4</v>
      </c>
    </row>
    <row r="14" spans="1:12" x14ac:dyDescent="0.3">
      <c r="A14" s="360"/>
      <c r="B14" s="145">
        <v>9</v>
      </c>
      <c r="C14" s="146" t="s">
        <v>120</v>
      </c>
      <c r="D14" s="147" t="s">
        <v>4</v>
      </c>
      <c r="E14" s="191">
        <v>0.85</v>
      </c>
      <c r="F14" s="191">
        <v>0.2</v>
      </c>
      <c r="G14" s="131">
        <v>112</v>
      </c>
      <c r="H14" s="150">
        <v>16</v>
      </c>
      <c r="I14" s="151"/>
      <c r="J14" s="144">
        <v>0</v>
      </c>
      <c r="K14" s="152">
        <f>H14*3.6</f>
        <v>57.6</v>
      </c>
      <c r="L14" s="153"/>
    </row>
    <row r="15" spans="1:12" x14ac:dyDescent="0.3">
      <c r="A15" s="360"/>
      <c r="B15" s="145">
        <v>10</v>
      </c>
      <c r="C15" s="146" t="s">
        <v>30</v>
      </c>
      <c r="D15" s="147" t="s">
        <v>4</v>
      </c>
      <c r="E15" s="191">
        <v>0.85</v>
      </c>
      <c r="F15" s="191">
        <v>0.2</v>
      </c>
      <c r="G15" s="130">
        <v>112</v>
      </c>
      <c r="H15" s="150">
        <v>16</v>
      </c>
      <c r="I15" s="156"/>
      <c r="J15" s="144">
        <v>0</v>
      </c>
      <c r="K15" s="152">
        <f t="shared" si="0"/>
        <v>57.6</v>
      </c>
      <c r="L15" s="153"/>
    </row>
    <row r="16" spans="1:12" ht="15" thickBot="1" x14ac:dyDescent="0.35">
      <c r="A16" s="361"/>
      <c r="B16" s="157">
        <v>11</v>
      </c>
      <c r="C16" s="158" t="s">
        <v>31</v>
      </c>
      <c r="D16" s="159" t="s">
        <v>5</v>
      </c>
      <c r="E16" s="192">
        <v>0.95</v>
      </c>
      <c r="F16" s="192">
        <v>2.5</v>
      </c>
      <c r="G16" s="132">
        <f>J16/3.6</f>
        <v>196.66666666666666</v>
      </c>
      <c r="H16" s="160"/>
      <c r="I16" s="160"/>
      <c r="J16" s="144">
        <v>708</v>
      </c>
      <c r="K16" s="161"/>
      <c r="L16" s="162"/>
    </row>
    <row r="17" spans="1:12" x14ac:dyDescent="0.3">
      <c r="A17" s="78" t="s">
        <v>60</v>
      </c>
      <c r="B17" s="163">
        <v>0</v>
      </c>
      <c r="C17" s="164" t="s">
        <v>48</v>
      </c>
      <c r="D17" s="165"/>
      <c r="E17" s="166"/>
      <c r="F17" s="166"/>
      <c r="G17" s="183"/>
      <c r="H17" s="91"/>
      <c r="I17" s="167"/>
      <c r="J17" s="93"/>
      <c r="K17" s="94"/>
      <c r="L17" s="95"/>
    </row>
    <row r="18" spans="1:12" ht="15" thickBot="1" x14ac:dyDescent="0.35">
      <c r="A18" s="78"/>
      <c r="B18" s="168">
        <v>9</v>
      </c>
      <c r="C18" s="169" t="s">
        <v>29</v>
      </c>
      <c r="D18" s="170" t="s">
        <v>18</v>
      </c>
      <c r="E18" s="171">
        <v>0.85</v>
      </c>
      <c r="F18" s="171">
        <v>1.1000000000000001</v>
      </c>
      <c r="G18" s="132">
        <v>94.73</v>
      </c>
      <c r="H18" s="107">
        <v>18</v>
      </c>
      <c r="I18" s="172"/>
      <c r="J18" s="109">
        <f>G18*3.6</f>
        <v>341.02800000000002</v>
      </c>
      <c r="K18" s="110">
        <f>H18*3.6</f>
        <v>64.8</v>
      </c>
      <c r="L18" s="111"/>
    </row>
    <row r="19" spans="1:12" ht="15" x14ac:dyDescent="0.3">
      <c r="A19" s="79" t="s">
        <v>42</v>
      </c>
      <c r="B19" s="346" t="s">
        <v>43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7"/>
    </row>
    <row r="20" spans="1:12" ht="15" x14ac:dyDescent="0.3">
      <c r="A20" s="80" t="s">
        <v>44</v>
      </c>
      <c r="B20" s="348" t="s">
        <v>45</v>
      </c>
      <c r="C20" s="348"/>
      <c r="D20" s="348"/>
      <c r="E20" s="348"/>
      <c r="F20" s="348"/>
      <c r="G20" s="348"/>
      <c r="H20" s="348"/>
      <c r="I20" s="348"/>
      <c r="J20" s="348"/>
      <c r="K20" s="348"/>
      <c r="L20" s="349"/>
    </row>
    <row r="21" spans="1:12" ht="30.6" customHeight="1" x14ac:dyDescent="0.3">
      <c r="A21" s="80" t="s">
        <v>46</v>
      </c>
      <c r="B21" s="350" t="s">
        <v>149</v>
      </c>
      <c r="C21" s="350"/>
      <c r="D21" s="350"/>
      <c r="E21" s="350"/>
      <c r="F21" s="350"/>
      <c r="G21" s="350"/>
      <c r="H21" s="350"/>
      <c r="I21" s="350"/>
      <c r="J21" s="350"/>
      <c r="K21" s="350"/>
      <c r="L21" s="351"/>
    </row>
    <row r="22" spans="1:12" ht="40.799999999999997" customHeight="1" thickBot="1" x14ac:dyDescent="0.35">
      <c r="A22" s="81" t="s">
        <v>47</v>
      </c>
      <c r="B22" s="352" t="s">
        <v>104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3"/>
    </row>
    <row r="23" spans="1:12" x14ac:dyDescent="0.3">
      <c r="A23" s="187"/>
      <c r="B23" s="187"/>
    </row>
    <row r="24" spans="1:12" ht="15" thickBot="1" x14ac:dyDescent="0.35">
      <c r="A24" s="187" t="s">
        <v>6</v>
      </c>
      <c r="B24" s="187"/>
    </row>
    <row r="25" spans="1:12" ht="48.3" customHeight="1" x14ac:dyDescent="0.3">
      <c r="A25" s="187" t="s">
        <v>75</v>
      </c>
      <c r="B25" s="187"/>
      <c r="C25" s="371" t="s">
        <v>101</v>
      </c>
      <c r="D25" s="369" t="s">
        <v>13</v>
      </c>
      <c r="E25" s="357" t="s">
        <v>32</v>
      </c>
      <c r="F25" s="357" t="s">
        <v>33</v>
      </c>
      <c r="G25" s="354" t="s">
        <v>14</v>
      </c>
      <c r="H25" s="355"/>
      <c r="I25" s="356"/>
      <c r="J25" s="354" t="s">
        <v>76</v>
      </c>
      <c r="K25" s="355"/>
      <c r="L25" s="356"/>
    </row>
    <row r="26" spans="1:12" x14ac:dyDescent="0.3">
      <c r="A26" s="187"/>
      <c r="B26" s="187"/>
      <c r="C26" s="372"/>
      <c r="D26" s="370"/>
      <c r="E26" s="358"/>
      <c r="F26" s="358"/>
      <c r="G26" s="63" t="s">
        <v>34</v>
      </c>
      <c r="H26" s="64" t="s">
        <v>35</v>
      </c>
      <c r="I26" s="65" t="s">
        <v>36</v>
      </c>
      <c r="J26" s="66" t="s">
        <v>37</v>
      </c>
      <c r="K26" s="67" t="s">
        <v>38</v>
      </c>
      <c r="L26" s="68" t="s">
        <v>39</v>
      </c>
    </row>
    <row r="27" spans="1:12" ht="15" thickBot="1" x14ac:dyDescent="0.35">
      <c r="A27" s="187"/>
      <c r="B27" s="187"/>
      <c r="C27" s="373"/>
      <c r="D27" s="370"/>
      <c r="E27" s="359"/>
      <c r="F27" s="359"/>
      <c r="G27" s="69" t="s">
        <v>15</v>
      </c>
      <c r="H27" s="70" t="s">
        <v>16</v>
      </c>
      <c r="I27" s="71" t="s">
        <v>16</v>
      </c>
      <c r="J27" s="72" t="s">
        <v>40</v>
      </c>
      <c r="K27" s="73" t="s">
        <v>41</v>
      </c>
      <c r="L27" s="74" t="s">
        <v>41</v>
      </c>
    </row>
    <row r="28" spans="1:12" ht="15" thickBot="1" x14ac:dyDescent="0.35">
      <c r="A28" s="187"/>
      <c r="B28" s="187"/>
      <c r="C28" s="76" t="str">
        <f>C5</f>
        <v>Istniejące nieefektywne źródło ciepła na paliwo stałe - "kopciuch"</v>
      </c>
      <c r="D28" s="82" t="str">
        <f>VLOOKUP($C28,$C$5:$L$18,2,FALSE)</f>
        <v>paliwo stałe</v>
      </c>
      <c r="E28" s="77">
        <f>VLOOKUP($C28,$C$5:$L$18,3,FALSE)</f>
        <v>0.65</v>
      </c>
      <c r="F28" s="77">
        <f>VLOOKUP($C28,$C$5:$L$18,4,FALSE)</f>
        <v>1.1000000000000001</v>
      </c>
      <c r="G28" s="83">
        <f>VLOOKUP($C28,$C$5:$L$18,5,FALSE)</f>
        <v>94.73</v>
      </c>
      <c r="H28" s="84">
        <f>VLOOKUP($C28,$C$5:$L$18,6,FALSE)</f>
        <v>427</v>
      </c>
      <c r="I28" s="85">
        <f>VLOOKUP($C28,$C$5:$L$18,7,FALSE)</f>
        <v>0.28000000000000003</v>
      </c>
      <c r="J28" s="86">
        <f>VLOOKUP($C28,$C$5:$L$18,8,FALSE)</f>
        <v>341.02800000000002</v>
      </c>
      <c r="K28" s="195">
        <v>1537</v>
      </c>
      <c r="L28" s="196">
        <f>VLOOKUP($C28,$C$5:$L$18,10,FALSE)</f>
        <v>1.008</v>
      </c>
    </row>
    <row r="29" spans="1:12" x14ac:dyDescent="0.3">
      <c r="A29" s="187"/>
      <c r="B29" s="187"/>
      <c r="C29" s="87" t="s">
        <v>91</v>
      </c>
      <c r="D29" s="88" t="str">
        <f>VLOOKUP(C6,$C$5:$L$18,2,FALSE)</f>
        <v>sieć ciepłownicza</v>
      </c>
      <c r="E29" s="89">
        <f>VLOOKUP(C6,$C$5:$L$18,3,FALSE)</f>
        <v>0.95</v>
      </c>
      <c r="F29" s="89">
        <f>VLOOKUP(C6,$C$5:$L$18,4,FALSE)</f>
        <v>1.1000000000000001</v>
      </c>
      <c r="G29" s="90">
        <f>VLOOKUP(C6,$C$5:$L$18,5,FALSE)</f>
        <v>93.54</v>
      </c>
      <c r="H29" s="91">
        <f>VLOOKUP(C6,$C$5:$L$18,6,FALSE)</f>
        <v>0</v>
      </c>
      <c r="I29" s="92">
        <f>VLOOKUP(C6,$C$5:$L$18,7,FALSE)</f>
        <v>0</v>
      </c>
      <c r="J29" s="93">
        <f>VLOOKUP(C6,$C$5:$L$18,8,FALSE)</f>
        <v>336.74400000000003</v>
      </c>
      <c r="K29" s="94">
        <f>VLOOKUP(C6,$C$5:$L$18,9,FALSE)</f>
        <v>0</v>
      </c>
      <c r="L29" s="95">
        <f>VLOOKUP(C6,$C$5:$L$18,10,FALSE)</f>
        <v>0</v>
      </c>
    </row>
    <row r="30" spans="1:12" x14ac:dyDescent="0.3">
      <c r="A30" s="187"/>
      <c r="B30" s="187"/>
      <c r="C30" s="96" t="s">
        <v>100</v>
      </c>
      <c r="D30" s="97" t="str">
        <f>VLOOKUP(C7,$C$5:$L$18,2,FALSE)</f>
        <v>energia elektryczna</v>
      </c>
      <c r="E30" s="197">
        <v>3.5</v>
      </c>
      <c r="F30" s="197">
        <f>VLOOKUP(C7,$C$5:$L$18,4,FALSE)</f>
        <v>2.5</v>
      </c>
      <c r="G30" s="98">
        <f>VLOOKUP(C7,$C$5:$L$18,5,FALSE)</f>
        <v>196.66666666666666</v>
      </c>
      <c r="H30" s="99">
        <f>VLOOKUP(C7,$C$5:$L$18,6,FALSE)</f>
        <v>0</v>
      </c>
      <c r="I30" s="100">
        <f>VLOOKUP(C7,$C$5:$L$18,7,FALSE)</f>
        <v>0</v>
      </c>
      <c r="J30" s="101">
        <f>VLOOKUP(C7,$C$5:$L$18,8,FALSE)</f>
        <v>708</v>
      </c>
      <c r="K30" s="102">
        <f>VLOOKUP(C7,$C$5:$L$18,9,FALSE)</f>
        <v>0</v>
      </c>
      <c r="L30" s="103">
        <f>VLOOKUP(C7,$C$5:$L$18,10,FALSE)</f>
        <v>0</v>
      </c>
    </row>
    <row r="31" spans="1:12" x14ac:dyDescent="0.3">
      <c r="A31" s="187"/>
      <c r="B31" s="187"/>
      <c r="C31" s="96" t="s">
        <v>92</v>
      </c>
      <c r="D31" s="97" t="str">
        <f>VLOOKUP(C11,$C$5:$L$18,2,FALSE)</f>
        <v>gaz ziemny</v>
      </c>
      <c r="E31" s="197">
        <f>VLOOKUP(C11,$C$5:$L$18,3,FALSE)</f>
        <v>0.95</v>
      </c>
      <c r="F31" s="197">
        <f>VLOOKUP(C11,$C$5:$L$18,4,FALSE)</f>
        <v>1.1000000000000001</v>
      </c>
      <c r="G31" s="98">
        <f>VLOOKUP(C11,$C$5:$L$18,5,FALSE)</f>
        <v>55.48</v>
      </c>
      <c r="H31" s="99">
        <f>VLOOKUP(C11,$C$5:$L$18,6,FALSE)</f>
        <v>0.3</v>
      </c>
      <c r="I31" s="100">
        <f>VLOOKUP(C11,$C$5:$L$18,7,FALSE)</f>
        <v>0</v>
      </c>
      <c r="J31" s="101">
        <f>VLOOKUP(C11,$C$5:$L$18,8,FALSE)</f>
        <v>199.72799999999998</v>
      </c>
      <c r="K31" s="102">
        <f>VLOOKUP(C11,$C$5:$L$18,9,FALSE)</f>
        <v>1.08</v>
      </c>
      <c r="L31" s="103">
        <f>VLOOKUP(C11,$C$5:$L$18,10,FALSE)</f>
        <v>0</v>
      </c>
    </row>
    <row r="32" spans="1:12" x14ac:dyDescent="0.3">
      <c r="A32" s="187"/>
      <c r="B32" s="187"/>
      <c r="C32" s="96" t="s">
        <v>93</v>
      </c>
      <c r="D32" s="97" t="str">
        <f>VLOOKUP(C13,$C$5:$L$18,2,FALSE)</f>
        <v>olej opałowy</v>
      </c>
      <c r="E32" s="197">
        <f>VLOOKUP(C13,$C$5:$L$18,3,FALSE)</f>
        <v>0.95</v>
      </c>
      <c r="F32" s="197">
        <f>VLOOKUP(C13,$C$5:$L$18,4,FALSE)</f>
        <v>1.1000000000000001</v>
      </c>
      <c r="G32" s="98">
        <f>VLOOKUP(C13,$C$5:$L$18,5,FALSE)</f>
        <v>77.75</v>
      </c>
      <c r="H32" s="99">
        <f>VLOOKUP(C13,$C$5:$L$18,6,FALSE)</f>
        <v>2</v>
      </c>
      <c r="I32" s="100">
        <f>VLOOKUP(C13,$C$5:$L$18,7,FALSE)</f>
        <v>1.1999999999999999E-4</v>
      </c>
      <c r="J32" s="101">
        <f>VLOOKUP(C13,$C$5:$L$18,8,FALSE)</f>
        <v>279.90000000000003</v>
      </c>
      <c r="K32" s="102">
        <f>VLOOKUP(C13,$C$5:$L$18,9,FALSE)</f>
        <v>7.2</v>
      </c>
      <c r="L32" s="103">
        <f>VLOOKUP(C13,$C$5:$L$18,10,FALSE)</f>
        <v>4.3199999999999998E-4</v>
      </c>
    </row>
    <row r="33" spans="1:12" x14ac:dyDescent="0.3">
      <c r="A33" s="187"/>
      <c r="B33" s="187"/>
      <c r="C33" s="96" t="s">
        <v>94</v>
      </c>
      <c r="D33" s="97" t="str">
        <f>VLOOKUP(C18,$C$5:$L$18,2,FALSE)</f>
        <v>paliwo stałe</v>
      </c>
      <c r="E33" s="197">
        <f>VLOOKUP(C18,$C$5:$L$18,3,FALSE)</f>
        <v>0.85</v>
      </c>
      <c r="F33" s="197">
        <f>VLOOKUP(C18,$C$5:$L$18,4,FALSE)</f>
        <v>1.1000000000000001</v>
      </c>
      <c r="G33" s="98">
        <f>VLOOKUP(C18,$C$5:$L$18,5,FALSE)</f>
        <v>94.73</v>
      </c>
      <c r="H33" s="99">
        <f>VLOOKUP(C18,$C$5:$L$18,6,FALSE)</f>
        <v>18</v>
      </c>
      <c r="I33" s="100">
        <f>VLOOKUP(C18,$C$5:$L$18,7,FALSE)</f>
        <v>0</v>
      </c>
      <c r="J33" s="101">
        <f>VLOOKUP(C18,$C$5:$L$18,8,FALSE)</f>
        <v>341.02800000000002</v>
      </c>
      <c r="K33" s="102">
        <f>VLOOKUP(C18,$C$5:$L$18,9,FALSE)</f>
        <v>64.8</v>
      </c>
      <c r="L33" s="103">
        <f>VLOOKUP(C18,$C$5:$L$18,10,FALSE)</f>
        <v>0</v>
      </c>
    </row>
    <row r="34" spans="1:12" x14ac:dyDescent="0.3">
      <c r="A34" s="187"/>
      <c r="B34" s="187"/>
      <c r="C34" s="96" t="s">
        <v>95</v>
      </c>
      <c r="D34" s="97" t="str">
        <f>VLOOKUP(C15,$C$5:$L$18,2,FALSE)</f>
        <v>biomasa</v>
      </c>
      <c r="E34" s="197">
        <f>VLOOKUP(C15,$C$5:$L$18,3,FALSE)</f>
        <v>0.85</v>
      </c>
      <c r="F34" s="197">
        <f>VLOOKUP(C15,$C$5:$L$18,4,FALSE)</f>
        <v>0.2</v>
      </c>
      <c r="G34" s="98">
        <f>VLOOKUP(C15,$C$5:$L$18,5,FALSE)</f>
        <v>112</v>
      </c>
      <c r="H34" s="99">
        <f>VLOOKUP(C15,$C$5:$L$18,6,FALSE)</f>
        <v>16</v>
      </c>
      <c r="I34" s="100">
        <f>VLOOKUP(C15,$C$5:$L$18,7,FALSE)</f>
        <v>0</v>
      </c>
      <c r="J34" s="101">
        <f>VLOOKUP(C15,$C$5:$L$18,8,FALSE)</f>
        <v>0</v>
      </c>
      <c r="K34" s="102">
        <f>VLOOKUP(C15,$C$5:$L$18,9,FALSE)</f>
        <v>57.6</v>
      </c>
      <c r="L34" s="103">
        <f>VLOOKUP(C15,$C$5:$L$18,10,FALSE)</f>
        <v>0</v>
      </c>
    </row>
    <row r="35" spans="1:12" ht="15" thickBot="1" x14ac:dyDescent="0.35">
      <c r="A35" s="187"/>
      <c r="B35" s="187"/>
      <c r="C35" s="104" t="s">
        <v>31</v>
      </c>
      <c r="D35" s="105" t="str">
        <f>VLOOKUP($C35,$C$5:$L$18,2,FALSE)</f>
        <v>energia elektryczna</v>
      </c>
      <c r="E35" s="198">
        <f>VLOOKUP($C35,$C$5:$L$18,3,FALSE)</f>
        <v>0.95</v>
      </c>
      <c r="F35" s="198">
        <f>VLOOKUP($C35,$C$5:$L$18,4,FALSE)</f>
        <v>2.5</v>
      </c>
      <c r="G35" s="106">
        <f>VLOOKUP($C35,$C$5:$L$18,5,FALSE)</f>
        <v>196.66666666666666</v>
      </c>
      <c r="H35" s="107">
        <f>VLOOKUP($C35,$C$5:$L$18,6,FALSE)</f>
        <v>0</v>
      </c>
      <c r="I35" s="108">
        <f>VLOOKUP($C35,$C$5:$L$18,7,FALSE)</f>
        <v>0</v>
      </c>
      <c r="J35" s="109">
        <f>VLOOKUP($C35,$C$5:$L$18,8,FALSE)</f>
        <v>708</v>
      </c>
      <c r="K35" s="110">
        <f>VLOOKUP($C35,$C$5:$L$18,9,FALSE)</f>
        <v>0</v>
      </c>
      <c r="L35" s="111">
        <f>VLOOKUP($C35,$C$5:$L$18,10,FALSE)</f>
        <v>0</v>
      </c>
    </row>
    <row r="36" spans="1:12" x14ac:dyDescent="0.3">
      <c r="C36" s="187"/>
    </row>
    <row r="37" spans="1:12" x14ac:dyDescent="0.3">
      <c r="C37" s="187" t="s">
        <v>48</v>
      </c>
    </row>
    <row r="38" spans="1:12" x14ac:dyDescent="0.3">
      <c r="C38" s="187" t="s">
        <v>19</v>
      </c>
    </row>
    <row r="39" spans="1:12" x14ac:dyDescent="0.3">
      <c r="C39" s="187" t="s">
        <v>21</v>
      </c>
    </row>
    <row r="40" spans="1:12" x14ac:dyDescent="0.3">
      <c r="C40" s="187" t="s">
        <v>22</v>
      </c>
    </row>
    <row r="41" spans="1:12" x14ac:dyDescent="0.3">
      <c r="C41" s="187" t="s">
        <v>23</v>
      </c>
    </row>
    <row r="42" spans="1:12" x14ac:dyDescent="0.3">
      <c r="C42" s="187" t="s">
        <v>24</v>
      </c>
    </row>
    <row r="43" spans="1:12" x14ac:dyDescent="0.3">
      <c r="C43" s="187" t="s">
        <v>25</v>
      </c>
    </row>
    <row r="44" spans="1:12" x14ac:dyDescent="0.3">
      <c r="C44" s="187" t="s">
        <v>27</v>
      </c>
    </row>
    <row r="45" spans="1:12" x14ac:dyDescent="0.3">
      <c r="C45" s="187" t="s">
        <v>28</v>
      </c>
    </row>
    <row r="46" spans="1:12" x14ac:dyDescent="0.3">
      <c r="C46" s="187" t="s">
        <v>120</v>
      </c>
    </row>
    <row r="47" spans="1:12" x14ac:dyDescent="0.3">
      <c r="C47" s="187" t="s">
        <v>30</v>
      </c>
    </row>
    <row r="48" spans="1:12" x14ac:dyDescent="0.3">
      <c r="C48" s="187" t="s">
        <v>31</v>
      </c>
    </row>
    <row r="49" spans="3:3" x14ac:dyDescent="0.3">
      <c r="C49" s="187"/>
    </row>
  </sheetData>
  <mergeCells count="20">
    <mergeCell ref="A1:K1"/>
    <mergeCell ref="G25:I25"/>
    <mergeCell ref="J25:L25"/>
    <mergeCell ref="C25:C27"/>
    <mergeCell ref="D25:D27"/>
    <mergeCell ref="E25:E27"/>
    <mergeCell ref="F25:F27"/>
    <mergeCell ref="A6:A16"/>
    <mergeCell ref="A2:A4"/>
    <mergeCell ref="B2:B4"/>
    <mergeCell ref="C2:C4"/>
    <mergeCell ref="D2:D4"/>
    <mergeCell ref="B19:L19"/>
    <mergeCell ref="B20:L20"/>
    <mergeCell ref="B21:L21"/>
    <mergeCell ref="B22:L22"/>
    <mergeCell ref="J2:L2"/>
    <mergeCell ref="G2:I2"/>
    <mergeCell ref="E2:E4"/>
    <mergeCell ref="F2:F4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3:L3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Jowita Falkowska</cp:lastModifiedBy>
  <cp:lastPrinted>2024-01-30T10:10:33Z</cp:lastPrinted>
  <dcterms:created xsi:type="dcterms:W3CDTF">2015-06-05T18:19:34Z</dcterms:created>
  <dcterms:modified xsi:type="dcterms:W3CDTF">2024-01-30T10:12:13Z</dcterms:modified>
</cp:coreProperties>
</file>